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660" windowHeight="6540" activeTab="0"/>
  </bookViews>
  <sheets>
    <sheet name="FliteLog" sheetId="1" r:id="rId1"/>
  </sheets>
  <definedNames>
    <definedName name="_xlnm.Print_Area" localSheetId="0">'FliteLog'!$A$1:$J$76</definedName>
  </definedNames>
  <calcPr fullCalcOnLoad="1"/>
</workbook>
</file>

<file path=xl/sharedStrings.xml><?xml version="1.0" encoding="utf-8"?>
<sst xmlns="http://schemas.openxmlformats.org/spreadsheetml/2006/main" count="95" uniqueCount="50">
  <si>
    <t>TAS=</t>
  </si>
  <si>
    <t>WIND  DIRECTION=</t>
  </si>
  <si>
    <t>DRIFT</t>
  </si>
  <si>
    <t>Date</t>
  </si>
  <si>
    <t>POS</t>
  </si>
  <si>
    <t>TIME</t>
  </si>
  <si>
    <t>ALT</t>
  </si>
  <si>
    <t>ETA</t>
  </si>
  <si>
    <t>Flight Time</t>
  </si>
  <si>
    <t>Taxi</t>
  </si>
  <si>
    <t>Reserve</t>
  </si>
  <si>
    <t>Fuel Required</t>
  </si>
  <si>
    <t>Fuel Carried</t>
  </si>
  <si>
    <t>From</t>
  </si>
  <si>
    <t>To</t>
  </si>
  <si>
    <t>Alt</t>
  </si>
  <si>
    <t>Track</t>
  </si>
  <si>
    <t>True HDG</t>
  </si>
  <si>
    <t>Mag HDG</t>
  </si>
  <si>
    <t>Distance</t>
  </si>
  <si>
    <t>G/S</t>
  </si>
  <si>
    <t>Time</t>
  </si>
  <si>
    <t>CANTERBURY AERO CLUB - Map Reference Flight Log</t>
  </si>
  <si>
    <t>Pilot</t>
  </si>
  <si>
    <t>Wind Speed</t>
  </si>
  <si>
    <t>Wind Direction</t>
  </si>
  <si>
    <t>HDG</t>
  </si>
  <si>
    <t>Observations</t>
  </si>
  <si>
    <t>EET</t>
  </si>
  <si>
    <t>FUEL</t>
  </si>
  <si>
    <t>CH</t>
  </si>
  <si>
    <t>Pt A</t>
  </si>
  <si>
    <t>Pt B</t>
  </si>
  <si>
    <t>Pt C</t>
  </si>
  <si>
    <t>Pt E</t>
  </si>
  <si>
    <t xml:space="preserve">OFF  </t>
  </si>
  <si>
    <t xml:space="preserve">S/H  </t>
  </si>
  <si>
    <t xml:space="preserve">O/H  </t>
  </si>
  <si>
    <t>O/H Halfway</t>
  </si>
  <si>
    <t>Pt D</t>
  </si>
  <si>
    <t>LANDED</t>
  </si>
  <si>
    <t>Min</t>
  </si>
  <si>
    <t>Sec</t>
  </si>
  <si>
    <t>Variation</t>
  </si>
  <si>
    <t>L/Hr</t>
  </si>
  <si>
    <t>Pt F</t>
  </si>
  <si>
    <t>Pt G</t>
  </si>
  <si>
    <t>Pt H</t>
  </si>
  <si>
    <t>Pt I</t>
  </si>
  <si>
    <t>2000/1500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</si>
</sst>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.0"/>
    <numFmt numFmtId="174" formatCode="0.00000000000000"/>
    <numFmt numFmtId="175" formatCode="000"/>
    <numFmt numFmtId="176" formatCode="0\ &quot;Min&quot;"/>
    <numFmt numFmtId="177" formatCode="0\ &quot;L&quot;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ck">
        <color indexed="10"/>
      </bottom>
    </border>
    <border>
      <left>
        <color indexed="63"/>
      </left>
      <right style="thin"/>
      <top style="medium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73" fontId="4" fillId="2" borderId="1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173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173" fontId="5" fillId="2" borderId="8" xfId="0" applyNumberFormat="1" applyFont="1" applyFill="1" applyBorder="1" applyAlignment="1" applyProtection="1">
      <alignment horizontal="left"/>
      <protection locked="0"/>
    </xf>
    <xf numFmtId="173" fontId="5" fillId="2" borderId="1" xfId="0" applyNumberFormat="1" applyFont="1" applyFill="1" applyBorder="1" applyAlignment="1" applyProtection="1">
      <alignment horizontal="left"/>
      <protection locked="0"/>
    </xf>
    <xf numFmtId="173" fontId="5" fillId="2" borderId="5" xfId="0" applyNumberFormat="1" applyFont="1" applyFill="1" applyBorder="1" applyAlignment="1" applyProtection="1">
      <alignment horizontal="left"/>
      <protection locked="0"/>
    </xf>
    <xf numFmtId="173" fontId="4" fillId="0" borderId="8" xfId="0" applyNumberFormat="1" applyFont="1" applyFill="1" applyBorder="1" applyAlignment="1" applyProtection="1">
      <alignment horizontal="center"/>
      <protection/>
    </xf>
    <xf numFmtId="175" fontId="5" fillId="0" borderId="22" xfId="0" applyNumberFormat="1" applyFont="1" applyBorder="1" applyAlignment="1" applyProtection="1">
      <alignment horizontal="center"/>
      <protection/>
    </xf>
    <xf numFmtId="175" fontId="5" fillId="0" borderId="23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75" fontId="5" fillId="0" borderId="8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 applyProtection="1">
      <alignment horizontal="center"/>
      <protection/>
    </xf>
    <xf numFmtId="177" fontId="4" fillId="0" borderId="2" xfId="0" applyNumberFormat="1" applyFont="1" applyBorder="1" applyAlignment="1" applyProtection="1">
      <alignment horizontal="center"/>
      <protection/>
    </xf>
    <xf numFmtId="177" fontId="5" fillId="0" borderId="2" xfId="0" applyNumberFormat="1" applyFont="1" applyBorder="1" applyAlignment="1" applyProtection="1">
      <alignment horizontal="center"/>
      <protection/>
    </xf>
    <xf numFmtId="177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right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177" fontId="4" fillId="0" borderId="9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right"/>
      <protection/>
    </xf>
    <xf numFmtId="2" fontId="5" fillId="0" borderId="27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right"/>
      <protection/>
    </xf>
    <xf numFmtId="176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173" fontId="5" fillId="0" borderId="4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1">
      <selection activeCell="B14" sqref="B14"/>
    </sheetView>
  </sheetViews>
  <sheetFormatPr defaultColWidth="9.00390625" defaultRowHeight="15.75"/>
  <cols>
    <col min="1" max="1" width="7.625" style="1" customWidth="1"/>
    <col min="2" max="2" width="7.50390625" style="1" customWidth="1"/>
    <col min="3" max="3" width="7.25390625" style="1" customWidth="1"/>
    <col min="4" max="4" width="9.25390625" style="1" customWidth="1"/>
    <col min="5" max="5" width="8.75390625" style="1" customWidth="1"/>
    <col min="6" max="6" width="8.50390625" style="1" customWidth="1"/>
    <col min="7" max="7" width="10.75390625" style="1" customWidth="1"/>
    <col min="8" max="8" width="8.125" style="39" customWidth="1"/>
    <col min="9" max="9" width="5.00390625" style="39" customWidth="1"/>
    <col min="10" max="11" width="4.25390625" style="39" customWidth="1"/>
    <col min="12" max="12" width="7.375" style="39" customWidth="1"/>
    <col min="13" max="16" width="7.375" style="1" customWidth="1"/>
    <col min="17" max="16384" width="9.00390625" style="1" customWidth="1"/>
  </cols>
  <sheetData>
    <row r="1" ht="16.5" thickBot="1">
      <c r="C1" s="19" t="s">
        <v>22</v>
      </c>
    </row>
    <row r="2" spans="1:10" ht="13.5" thickBot="1">
      <c r="A2" s="80" t="s">
        <v>0</v>
      </c>
      <c r="B2" s="78">
        <v>105</v>
      </c>
      <c r="C2" s="76" t="s">
        <v>43</v>
      </c>
      <c r="D2" s="78">
        <v>-23</v>
      </c>
      <c r="E2" s="93"/>
      <c r="F2" s="79" t="s">
        <v>25</v>
      </c>
      <c r="G2" s="78">
        <v>180</v>
      </c>
      <c r="H2" s="14"/>
      <c r="I2" s="76" t="s">
        <v>44</v>
      </c>
      <c r="J2" s="77">
        <v>35</v>
      </c>
    </row>
    <row r="3" spans="1:13" ht="13.5" thickBot="1">
      <c r="A3" s="18" t="s">
        <v>3</v>
      </c>
      <c r="B3" s="18"/>
      <c r="C3" s="18"/>
      <c r="D3" s="18"/>
      <c r="E3" s="18"/>
      <c r="F3" s="94" t="s">
        <v>24</v>
      </c>
      <c r="G3" s="92">
        <v>5</v>
      </c>
      <c r="H3" s="49" t="s">
        <v>5</v>
      </c>
      <c r="I3" s="50" t="s">
        <v>29</v>
      </c>
      <c r="J3" s="18"/>
      <c r="K3" s="2"/>
      <c r="L3" s="2"/>
      <c r="M3" s="3"/>
    </row>
    <row r="4" spans="1:13" ht="13.5" thickBot="1">
      <c r="A4" s="13" t="s">
        <v>23</v>
      </c>
      <c r="B4" s="15"/>
      <c r="C4" s="15"/>
      <c r="D4" s="15"/>
      <c r="E4" s="15"/>
      <c r="G4" s="73" t="s">
        <v>8</v>
      </c>
      <c r="H4" s="74">
        <f>SUM(J10:J19)/60+SUM(I10:I19)</f>
        <v>46.516666666666666</v>
      </c>
      <c r="I4" s="75">
        <f>H4*$J$2/60</f>
        <v>27.13472222222222</v>
      </c>
      <c r="J4" s="41"/>
      <c r="K4" s="96"/>
      <c r="L4" s="96"/>
      <c r="M4" s="3"/>
    </row>
    <row r="5" spans="1:13" ht="12.75">
      <c r="A5" s="11" t="s">
        <v>4</v>
      </c>
      <c r="B5" s="84"/>
      <c r="C5" s="85"/>
      <c r="D5" s="85"/>
      <c r="E5" s="85"/>
      <c r="F5" s="86"/>
      <c r="G5" s="82" t="s">
        <v>9</v>
      </c>
      <c r="H5" s="95">
        <v>10</v>
      </c>
      <c r="I5" s="70">
        <f>H5*$J$2/60</f>
        <v>5.833333333333333</v>
      </c>
      <c r="J5" s="42"/>
      <c r="K5" s="96"/>
      <c r="L5" s="96"/>
      <c r="M5" s="3" t="s">
        <v>2</v>
      </c>
    </row>
    <row r="6" spans="1:13" ht="12.75">
      <c r="A6" s="11" t="s">
        <v>5</v>
      </c>
      <c r="B6" s="87"/>
      <c r="C6" s="13"/>
      <c r="D6" s="13"/>
      <c r="E6" s="13"/>
      <c r="F6" s="88"/>
      <c r="G6" s="82" t="s">
        <v>10</v>
      </c>
      <c r="H6" s="95">
        <v>45</v>
      </c>
      <c r="I6" s="70">
        <f>H6*$J$2/60</f>
        <v>26.25</v>
      </c>
      <c r="J6" s="42"/>
      <c r="K6" s="96"/>
      <c r="L6" s="96"/>
      <c r="M6" s="3"/>
    </row>
    <row r="7" spans="1:13" ht="12.75">
      <c r="A7" s="11" t="s">
        <v>6</v>
      </c>
      <c r="B7" s="87"/>
      <c r="C7" s="13"/>
      <c r="D7" s="13"/>
      <c r="E7" s="13"/>
      <c r="F7" s="88"/>
      <c r="G7" s="82" t="s">
        <v>11</v>
      </c>
      <c r="H7" s="69">
        <f>SUM(H4:H6)</f>
        <v>101.51666666666667</v>
      </c>
      <c r="I7" s="71">
        <f>ROUND(SUM(I4:I6),0)</f>
        <v>59</v>
      </c>
      <c r="J7" s="42"/>
      <c r="K7" s="96"/>
      <c r="L7" s="96"/>
      <c r="M7" s="3"/>
    </row>
    <row r="8" spans="1:13" ht="13.5" thickBot="1">
      <c r="A8" s="11" t="s">
        <v>7</v>
      </c>
      <c r="B8" s="89"/>
      <c r="C8" s="90"/>
      <c r="D8" s="90"/>
      <c r="E8" s="90"/>
      <c r="F8" s="91"/>
      <c r="G8" s="83" t="s">
        <v>12</v>
      </c>
      <c r="H8" s="68">
        <f>I8/J2*60</f>
        <v>154.2857142857143</v>
      </c>
      <c r="I8" s="72">
        <v>90</v>
      </c>
      <c r="J8" s="43"/>
      <c r="K8" s="96"/>
      <c r="L8" s="96"/>
      <c r="M8" s="3"/>
    </row>
    <row r="9" spans="1:13" ht="13.5" thickBot="1">
      <c r="A9" s="16" t="s">
        <v>13</v>
      </c>
      <c r="B9" s="17" t="s">
        <v>14</v>
      </c>
      <c r="C9" s="17" t="s">
        <v>15</v>
      </c>
      <c r="D9" s="38" t="s">
        <v>16</v>
      </c>
      <c r="E9" s="38" t="s">
        <v>17</v>
      </c>
      <c r="F9" s="38" t="s">
        <v>18</v>
      </c>
      <c r="G9" s="38" t="s">
        <v>19</v>
      </c>
      <c r="H9" s="38" t="s">
        <v>20</v>
      </c>
      <c r="I9" s="36" t="s">
        <v>41</v>
      </c>
      <c r="J9" s="37" t="s">
        <v>42</v>
      </c>
      <c r="K9" s="96"/>
      <c r="L9" s="96"/>
      <c r="M9" s="3"/>
    </row>
    <row r="10" spans="1:15" ht="12.75">
      <c r="A10" s="51" t="s">
        <v>30</v>
      </c>
      <c r="B10" s="51" t="s">
        <v>31</v>
      </c>
      <c r="C10" s="100"/>
      <c r="D10" s="33"/>
      <c r="E10" s="54">
        <f>IF(G10=0,0,IF(D10+M10&lt;0,D10+M10+360,IF(D10+M10&gt;=360,D10+M10-360,D10+M10)))</f>
        <v>359.9999999995238</v>
      </c>
      <c r="F10" s="67">
        <f aca="true" t="shared" si="0" ref="F10:F19">IF(E10+$D$2&lt;0,E10+$D$2+360,IF(E10+$D$2&gt;360,E10+$D$2-360,E10+$D$2))</f>
        <v>336.9999999995238</v>
      </c>
      <c r="G10" s="34">
        <v>7</v>
      </c>
      <c r="H10" s="35">
        <f>IF(G10=0,0,$G$3*SIN(($O$22-M10-D10)*PI()/180)/SIN(M10*PI()/180))</f>
        <v>109.9998061361118</v>
      </c>
      <c r="I10" s="50">
        <f>IF(O10=60,N10+1,N10)</f>
        <v>3</v>
      </c>
      <c r="J10" s="50">
        <f>IF(O10=60,0,O10)</f>
        <v>49</v>
      </c>
      <c r="K10" s="97"/>
      <c r="L10" s="97"/>
      <c r="M10" s="8">
        <f aca="true" t="shared" si="1" ref="M10:M19">IF(G10=0,0,180/PI()*ASIN($G$3/$B$2*SIN((D10+180-$O$22)*PI()/180)))</f>
        <v>-4.761908539443366E-10</v>
      </c>
      <c r="N10" s="9">
        <f aca="true" t="shared" si="2" ref="N10:N19">IF(G10=0,"",INT(G10/H10*60))</f>
        <v>3</v>
      </c>
      <c r="O10" s="9">
        <f aca="true" t="shared" si="3" ref="O10:O19">IF(G10=0,"",ROUND(((G10/H10*60-N10)*60),0))</f>
        <v>49</v>
      </c>
    </row>
    <row r="11" spans="1:15" ht="12.75">
      <c r="A11" s="52" t="s">
        <v>31</v>
      </c>
      <c r="B11" s="52" t="s">
        <v>32</v>
      </c>
      <c r="C11" s="101" t="s">
        <v>49</v>
      </c>
      <c r="D11" s="7">
        <v>307.8</v>
      </c>
      <c r="E11" s="54">
        <f aca="true" t="shared" si="4" ref="E11:E19">IF(G11=0,0,IF(D11+M11&lt;0,D11+M11+360,IF(D11+M11&gt;=360,D11+M11-360,D11+M11)))</f>
        <v>305.64365539958277</v>
      </c>
      <c r="F11" s="67">
        <f t="shared" si="0"/>
        <v>282.64365539958277</v>
      </c>
      <c r="G11" s="6">
        <v>12.27</v>
      </c>
      <c r="H11" s="35">
        <f aca="true" t="shared" si="5" ref="H11:H19">IF(G11=0,0,$G$3*SIN(($O$22-M11-D11)*PI()/180)/SIN(M11*PI()/180))</f>
        <v>107.99018216291834</v>
      </c>
      <c r="I11" s="50">
        <f aca="true" t="shared" si="6" ref="I11:I19">IF(O11=60,N11+1,N11)</f>
        <v>6</v>
      </c>
      <c r="J11" s="50">
        <f aca="true" t="shared" si="7" ref="J11:J19">IF(O11=60,0,O11)</f>
        <v>49</v>
      </c>
      <c r="K11" s="97"/>
      <c r="L11" s="97"/>
      <c r="M11" s="8">
        <f t="shared" si="1"/>
        <v>-2.156344600417248</v>
      </c>
      <c r="N11" s="9">
        <f t="shared" si="2"/>
        <v>6</v>
      </c>
      <c r="O11" s="9">
        <f t="shared" si="3"/>
        <v>49</v>
      </c>
    </row>
    <row r="12" spans="1:15" ht="12.75">
      <c r="A12" s="52" t="s">
        <v>32</v>
      </c>
      <c r="B12" s="52" t="s">
        <v>33</v>
      </c>
      <c r="C12" s="101">
        <v>3000</v>
      </c>
      <c r="D12" s="7">
        <v>204.9</v>
      </c>
      <c r="E12" s="54">
        <f t="shared" si="4"/>
        <v>203.75118135267468</v>
      </c>
      <c r="F12" s="67">
        <f t="shared" si="0"/>
        <v>180.75118135267468</v>
      </c>
      <c r="G12" s="6">
        <v>19.95</v>
      </c>
      <c r="H12" s="35">
        <f t="shared" si="5"/>
        <v>100.44367409790783</v>
      </c>
      <c r="I12" s="50">
        <f t="shared" si="6"/>
        <v>11</v>
      </c>
      <c r="J12" s="50">
        <f t="shared" si="7"/>
        <v>55</v>
      </c>
      <c r="K12" s="97"/>
      <c r="L12" s="97"/>
      <c r="M12" s="8">
        <f t="shared" si="1"/>
        <v>-1.1488186473253412</v>
      </c>
      <c r="N12" s="9">
        <f t="shared" si="2"/>
        <v>11</v>
      </c>
      <c r="O12" s="9">
        <f t="shared" si="3"/>
        <v>55</v>
      </c>
    </row>
    <row r="13" spans="1:15" ht="12.75">
      <c r="A13" s="52" t="s">
        <v>33</v>
      </c>
      <c r="B13" s="52" t="s">
        <v>39</v>
      </c>
      <c r="C13" s="101">
        <v>1500</v>
      </c>
      <c r="D13" s="7">
        <v>121.4</v>
      </c>
      <c r="E13" s="54">
        <f t="shared" si="4"/>
        <v>123.72944446479042</v>
      </c>
      <c r="F13" s="67">
        <f t="shared" si="0"/>
        <v>100.72944446479042</v>
      </c>
      <c r="G13" s="6">
        <v>15.66</v>
      </c>
      <c r="H13" s="35">
        <f t="shared" si="5"/>
        <v>102.308183971278</v>
      </c>
      <c r="I13" s="50">
        <f t="shared" si="6"/>
        <v>9</v>
      </c>
      <c r="J13" s="50">
        <f t="shared" si="7"/>
        <v>11</v>
      </c>
      <c r="K13" s="97"/>
      <c r="L13" s="97"/>
      <c r="M13" s="8">
        <f t="shared" si="1"/>
        <v>2.32944446479041</v>
      </c>
      <c r="N13" s="9">
        <f t="shared" si="2"/>
        <v>9</v>
      </c>
      <c r="O13" s="9">
        <f t="shared" si="3"/>
        <v>11</v>
      </c>
    </row>
    <row r="14" spans="1:15" ht="12.75">
      <c r="A14" s="52" t="s">
        <v>39</v>
      </c>
      <c r="B14" s="52" t="s">
        <v>34</v>
      </c>
      <c r="C14" s="101">
        <v>1500</v>
      </c>
      <c r="D14" s="7">
        <v>5</v>
      </c>
      <c r="E14" s="54">
        <f t="shared" si="4"/>
        <v>5.237793835508619</v>
      </c>
      <c r="F14" s="67">
        <f t="shared" si="0"/>
        <v>342.2377938355086</v>
      </c>
      <c r="G14" s="6">
        <v>17.12</v>
      </c>
      <c r="H14" s="35">
        <f t="shared" si="5"/>
        <v>109.98006918622873</v>
      </c>
      <c r="I14" s="50">
        <f t="shared" si="6"/>
        <v>9</v>
      </c>
      <c r="J14" s="50">
        <f t="shared" si="7"/>
        <v>20</v>
      </c>
      <c r="K14" s="97"/>
      <c r="L14" s="97"/>
      <c r="M14" s="8">
        <f t="shared" si="1"/>
        <v>0.23779383550861852</v>
      </c>
      <c r="N14" s="9">
        <f t="shared" si="2"/>
        <v>9</v>
      </c>
      <c r="O14" s="9">
        <f t="shared" si="3"/>
        <v>20</v>
      </c>
    </row>
    <row r="15" spans="1:15" ht="12.75">
      <c r="A15" s="52" t="s">
        <v>34</v>
      </c>
      <c r="B15" s="52" t="s">
        <v>45</v>
      </c>
      <c r="C15" s="102">
        <v>0</v>
      </c>
      <c r="D15" s="7"/>
      <c r="E15" s="54">
        <f t="shared" si="4"/>
        <v>0</v>
      </c>
      <c r="F15" s="67">
        <f t="shared" si="0"/>
        <v>337</v>
      </c>
      <c r="G15" s="6"/>
      <c r="H15" s="35">
        <f t="shared" si="5"/>
        <v>0</v>
      </c>
      <c r="I15" s="50">
        <f t="shared" si="6"/>
      </c>
      <c r="J15" s="50">
        <f t="shared" si="7"/>
      </c>
      <c r="K15" s="97"/>
      <c r="L15" s="97"/>
      <c r="M15" s="8">
        <f t="shared" si="1"/>
        <v>0</v>
      </c>
      <c r="N15" s="9">
        <f t="shared" si="2"/>
      </c>
      <c r="O15" s="9">
        <f t="shared" si="3"/>
      </c>
    </row>
    <row r="16" spans="1:15" ht="12.75">
      <c r="A16" s="52" t="s">
        <v>45</v>
      </c>
      <c r="B16" s="52" t="s">
        <v>46</v>
      </c>
      <c r="C16" s="102">
        <v>0</v>
      </c>
      <c r="D16" s="7"/>
      <c r="E16" s="54">
        <f t="shared" si="4"/>
        <v>0</v>
      </c>
      <c r="F16" s="67">
        <f t="shared" si="0"/>
        <v>337</v>
      </c>
      <c r="G16" s="6"/>
      <c r="H16" s="35">
        <f t="shared" si="5"/>
        <v>0</v>
      </c>
      <c r="I16" s="50">
        <f t="shared" si="6"/>
      </c>
      <c r="J16" s="50">
        <f t="shared" si="7"/>
      </c>
      <c r="K16" s="96"/>
      <c r="L16" s="96"/>
      <c r="M16" s="8">
        <f t="shared" si="1"/>
        <v>0</v>
      </c>
      <c r="N16" s="9">
        <f t="shared" si="2"/>
      </c>
      <c r="O16" s="9">
        <f t="shared" si="3"/>
      </c>
    </row>
    <row r="17" spans="1:15" ht="15" customHeight="1">
      <c r="A17" s="52" t="s">
        <v>46</v>
      </c>
      <c r="B17" s="52" t="s">
        <v>47</v>
      </c>
      <c r="C17" s="102">
        <v>0</v>
      </c>
      <c r="D17" s="7"/>
      <c r="E17" s="54">
        <f t="shared" si="4"/>
        <v>0</v>
      </c>
      <c r="F17" s="67">
        <f t="shared" si="0"/>
        <v>337</v>
      </c>
      <c r="G17" s="6"/>
      <c r="H17" s="35">
        <f t="shared" si="5"/>
        <v>0</v>
      </c>
      <c r="I17" s="50">
        <f t="shared" si="6"/>
      </c>
      <c r="J17" s="50">
        <f t="shared" si="7"/>
      </c>
      <c r="K17" s="96"/>
      <c r="L17" s="96"/>
      <c r="M17" s="8">
        <f t="shared" si="1"/>
        <v>0</v>
      </c>
      <c r="N17" s="9">
        <f t="shared" si="2"/>
      </c>
      <c r="O17" s="9">
        <f t="shared" si="3"/>
      </c>
    </row>
    <row r="18" spans="1:15" ht="15" customHeight="1">
      <c r="A18" s="52" t="s">
        <v>47</v>
      </c>
      <c r="B18" s="52" t="s">
        <v>48</v>
      </c>
      <c r="C18" s="102">
        <v>0</v>
      </c>
      <c r="D18" s="7"/>
      <c r="E18" s="54">
        <f t="shared" si="4"/>
        <v>0</v>
      </c>
      <c r="F18" s="67">
        <f t="shared" si="0"/>
        <v>337</v>
      </c>
      <c r="G18" s="6"/>
      <c r="H18" s="35">
        <f t="shared" si="5"/>
        <v>0</v>
      </c>
      <c r="I18" s="50">
        <f t="shared" si="6"/>
      </c>
      <c r="J18" s="50">
        <f t="shared" si="7"/>
      </c>
      <c r="K18" s="96"/>
      <c r="L18" s="96"/>
      <c r="M18" s="8">
        <f t="shared" si="1"/>
        <v>0</v>
      </c>
      <c r="N18" s="9">
        <f t="shared" si="2"/>
      </c>
      <c r="O18" s="9">
        <f t="shared" si="3"/>
      </c>
    </row>
    <row r="19" spans="1:15" ht="15" customHeight="1" thickBot="1">
      <c r="A19" s="52" t="s">
        <v>48</v>
      </c>
      <c r="B19" s="53" t="s">
        <v>30</v>
      </c>
      <c r="C19" s="102">
        <v>1500</v>
      </c>
      <c r="D19" s="7"/>
      <c r="E19" s="54">
        <f t="shared" si="4"/>
        <v>359.9999999995238</v>
      </c>
      <c r="F19" s="67">
        <f t="shared" si="0"/>
        <v>336.9999999995238</v>
      </c>
      <c r="G19" s="6">
        <v>10</v>
      </c>
      <c r="H19" s="35">
        <f t="shared" si="5"/>
        <v>109.9998061361118</v>
      </c>
      <c r="I19" s="50">
        <f t="shared" si="6"/>
        <v>5</v>
      </c>
      <c r="J19" s="50">
        <f t="shared" si="7"/>
        <v>27</v>
      </c>
      <c r="K19" s="96"/>
      <c r="L19" s="96"/>
      <c r="M19" s="8">
        <f t="shared" si="1"/>
        <v>-4.761908539443366E-10</v>
      </c>
      <c r="N19" s="9">
        <f t="shared" si="2"/>
        <v>5</v>
      </c>
      <c r="O19" s="9">
        <f t="shared" si="3"/>
        <v>27</v>
      </c>
    </row>
    <row r="20" spans="1:15" ht="15" customHeight="1" thickBot="1">
      <c r="A20" s="58" t="s">
        <v>21</v>
      </c>
      <c r="B20" s="59" t="s">
        <v>26</v>
      </c>
      <c r="C20" s="60"/>
      <c r="D20" s="61"/>
      <c r="E20" s="61" t="s">
        <v>27</v>
      </c>
      <c r="F20" s="61"/>
      <c r="G20" s="81">
        <f>SUM(G10:G19)</f>
        <v>82</v>
      </c>
      <c r="H20" s="62" t="s">
        <v>28</v>
      </c>
      <c r="I20" s="62" t="s">
        <v>7</v>
      </c>
      <c r="J20" s="37"/>
      <c r="K20" s="96"/>
      <c r="L20" s="96"/>
      <c r="M20" s="8"/>
      <c r="N20" s="99"/>
      <c r="O20" s="99"/>
    </row>
    <row r="21" spans="1:12" ht="15" customHeight="1" thickBot="1">
      <c r="A21" s="24"/>
      <c r="B21" s="56">
        <f>F10</f>
        <v>336.9999999995238</v>
      </c>
      <c r="C21" s="66" t="s">
        <v>35</v>
      </c>
      <c r="D21" s="27" t="str">
        <f>A10</f>
        <v>CH</v>
      </c>
      <c r="E21" s="28" t="s">
        <v>36</v>
      </c>
      <c r="F21" s="27" t="str">
        <f>B10</f>
        <v>Pt A</v>
      </c>
      <c r="G21" s="22"/>
      <c r="H21" s="63" t="str">
        <f>I10&amp;":"&amp;J10</f>
        <v>3:49</v>
      </c>
      <c r="I21" s="44"/>
      <c r="J21" s="45"/>
      <c r="K21" s="96"/>
      <c r="L21" s="96"/>
    </row>
    <row r="22" spans="1:15" ht="15" customHeight="1" thickTop="1">
      <c r="A22" s="18"/>
      <c r="B22" s="18"/>
      <c r="C22" s="11"/>
      <c r="D22" s="14"/>
      <c r="E22" s="14"/>
      <c r="F22" s="14"/>
      <c r="G22" s="12"/>
      <c r="H22" s="48"/>
      <c r="I22" s="40"/>
      <c r="J22" s="42"/>
      <c r="K22" s="96"/>
      <c r="L22" s="96"/>
      <c r="N22" s="10" t="s">
        <v>1</v>
      </c>
      <c r="O22" s="4">
        <f>IF(OR(G2=0,G2=180),G2+0.00000001,G2)</f>
        <v>180.00000001</v>
      </c>
    </row>
    <row r="23" spans="1:12" ht="15" customHeight="1" thickBot="1">
      <c r="A23" s="25"/>
      <c r="B23" s="55">
        <f>F11</f>
        <v>282.64365539958277</v>
      </c>
      <c r="C23" s="48" t="s">
        <v>37</v>
      </c>
      <c r="D23" s="103" t="str">
        <f>A11</f>
        <v>Pt A</v>
      </c>
      <c r="E23" s="31" t="s">
        <v>36</v>
      </c>
      <c r="F23" s="30" t="str">
        <f>B11</f>
        <v>Pt B</v>
      </c>
      <c r="G23" s="12"/>
      <c r="H23" s="64" t="str">
        <f>I11&amp;":"&amp;J11</f>
        <v>6:49</v>
      </c>
      <c r="I23" s="46"/>
      <c r="J23" s="47"/>
      <c r="K23" s="96"/>
      <c r="L23" s="96"/>
    </row>
    <row r="24" spans="1:12" ht="15" customHeight="1" thickTop="1">
      <c r="A24" s="18"/>
      <c r="B24" s="18"/>
      <c r="C24" s="11"/>
      <c r="D24" s="14"/>
      <c r="E24" s="14"/>
      <c r="F24" s="14"/>
      <c r="G24" s="12"/>
      <c r="H24" s="48"/>
      <c r="I24" s="40"/>
      <c r="J24" s="42"/>
      <c r="K24" s="96"/>
      <c r="L24" s="96"/>
    </row>
    <row r="25" spans="1:12" ht="15" customHeight="1" thickBot="1">
      <c r="A25" s="25"/>
      <c r="B25" s="25"/>
      <c r="C25" s="29"/>
      <c r="D25" s="29" t="s">
        <v>38</v>
      </c>
      <c r="E25" s="14"/>
      <c r="F25" s="14"/>
      <c r="G25" s="12"/>
      <c r="H25" s="65"/>
      <c r="I25" s="46"/>
      <c r="J25" s="47"/>
      <c r="K25" s="96"/>
      <c r="L25" s="96"/>
    </row>
    <row r="26" spans="1:12" ht="15" customHeight="1" thickTop="1">
      <c r="A26" s="18"/>
      <c r="B26" s="18"/>
      <c r="C26" s="11"/>
      <c r="D26" s="14"/>
      <c r="E26" s="14"/>
      <c r="F26" s="14"/>
      <c r="G26" s="12"/>
      <c r="H26" s="66"/>
      <c r="I26" s="26"/>
      <c r="J26" s="41"/>
      <c r="K26" s="96"/>
      <c r="L26" s="96"/>
    </row>
    <row r="27" spans="1:12" ht="15" customHeight="1" thickBot="1">
      <c r="A27" s="25"/>
      <c r="B27" s="13"/>
      <c r="C27" s="48" t="s">
        <v>37</v>
      </c>
      <c r="D27" s="30" t="str">
        <f>B11</f>
        <v>Pt B</v>
      </c>
      <c r="E27" s="14"/>
      <c r="F27" s="14"/>
      <c r="G27" s="12"/>
      <c r="H27" s="48"/>
      <c r="I27" s="40"/>
      <c r="J27" s="42"/>
      <c r="K27" s="96"/>
      <c r="L27" s="96"/>
    </row>
    <row r="28" spans="1:12" ht="15" customHeight="1" thickTop="1">
      <c r="A28" s="13"/>
      <c r="B28" s="13"/>
      <c r="C28" s="11"/>
      <c r="D28" s="14"/>
      <c r="E28" s="14"/>
      <c r="F28" s="14"/>
      <c r="G28" s="12"/>
      <c r="H28" s="48"/>
      <c r="I28" s="40"/>
      <c r="J28" s="42"/>
      <c r="K28" s="96"/>
      <c r="L28" s="96"/>
    </row>
    <row r="29" spans="1:12" ht="15" customHeight="1" thickBot="1">
      <c r="A29" s="25"/>
      <c r="B29" s="55">
        <f>F12</f>
        <v>180.75118135267468</v>
      </c>
      <c r="C29" s="48" t="s">
        <v>37</v>
      </c>
      <c r="D29" s="30" t="str">
        <f>A12</f>
        <v>Pt B</v>
      </c>
      <c r="E29" s="31" t="s">
        <v>36</v>
      </c>
      <c r="F29" s="30" t="str">
        <f>B12</f>
        <v>Pt C</v>
      </c>
      <c r="G29" s="12"/>
      <c r="H29" s="64" t="str">
        <f>I12&amp;":"&amp;J12</f>
        <v>11:55</v>
      </c>
      <c r="I29" s="46"/>
      <c r="J29" s="47"/>
      <c r="K29" s="96"/>
      <c r="L29" s="96"/>
    </row>
    <row r="30" spans="1:12" ht="15" customHeight="1" thickTop="1">
      <c r="A30" s="18"/>
      <c r="B30" s="18"/>
      <c r="C30" s="11"/>
      <c r="D30" s="14"/>
      <c r="E30" s="14"/>
      <c r="F30" s="14"/>
      <c r="G30" s="12"/>
      <c r="H30" s="48"/>
      <c r="I30" s="40"/>
      <c r="J30" s="42"/>
      <c r="K30" s="96"/>
      <c r="L30" s="96"/>
    </row>
    <row r="31" spans="1:12" ht="15" customHeight="1" thickBot="1">
      <c r="A31" s="25"/>
      <c r="B31" s="25"/>
      <c r="C31" s="29"/>
      <c r="D31" s="29" t="s">
        <v>38</v>
      </c>
      <c r="E31" s="14"/>
      <c r="F31" s="14"/>
      <c r="G31" s="12"/>
      <c r="H31" s="65"/>
      <c r="I31" s="46"/>
      <c r="J31" s="47"/>
      <c r="K31" s="96"/>
      <c r="L31" s="96"/>
    </row>
    <row r="32" spans="1:12" ht="15" customHeight="1" thickTop="1">
      <c r="A32" s="18"/>
      <c r="B32" s="18"/>
      <c r="C32" s="11"/>
      <c r="D32" s="14"/>
      <c r="E32" s="14"/>
      <c r="F32" s="14"/>
      <c r="G32" s="12"/>
      <c r="H32" s="66"/>
      <c r="I32" s="26"/>
      <c r="J32" s="41"/>
      <c r="K32" s="96"/>
      <c r="L32" s="96"/>
    </row>
    <row r="33" spans="1:12" ht="15" customHeight="1" thickBot="1">
      <c r="A33" s="25"/>
      <c r="B33" s="13"/>
      <c r="C33" s="48" t="s">
        <v>37</v>
      </c>
      <c r="D33" s="30" t="str">
        <f>B12</f>
        <v>Pt C</v>
      </c>
      <c r="E33" s="14"/>
      <c r="F33" s="14"/>
      <c r="G33" s="12"/>
      <c r="H33" s="48"/>
      <c r="I33" s="40"/>
      <c r="J33" s="42"/>
      <c r="K33" s="96"/>
      <c r="L33" s="96"/>
    </row>
    <row r="34" spans="1:12" ht="15" customHeight="1" thickTop="1">
      <c r="A34" s="13"/>
      <c r="B34" s="13"/>
      <c r="C34" s="11"/>
      <c r="D34" s="14"/>
      <c r="E34" s="14"/>
      <c r="F34" s="14"/>
      <c r="G34" s="12"/>
      <c r="H34" s="48"/>
      <c r="I34" s="40"/>
      <c r="J34" s="42"/>
      <c r="K34" s="96"/>
      <c r="L34" s="96"/>
    </row>
    <row r="35" spans="1:12" ht="15" customHeight="1" thickBot="1">
      <c r="A35" s="25"/>
      <c r="B35" s="55">
        <f>F13</f>
        <v>100.72944446479042</v>
      </c>
      <c r="C35" s="48" t="s">
        <v>37</v>
      </c>
      <c r="D35" s="30" t="str">
        <f>A13</f>
        <v>Pt C</v>
      </c>
      <c r="E35" s="31" t="s">
        <v>36</v>
      </c>
      <c r="F35" s="30" t="str">
        <f>B13</f>
        <v>Pt D</v>
      </c>
      <c r="G35" s="12"/>
      <c r="H35" s="64" t="str">
        <f>I13&amp;":"&amp;J13</f>
        <v>9:11</v>
      </c>
      <c r="I35" s="46"/>
      <c r="J35" s="47"/>
      <c r="K35" s="96"/>
      <c r="L35" s="96"/>
    </row>
    <row r="36" spans="1:12" ht="15" customHeight="1" thickTop="1">
      <c r="A36" s="18"/>
      <c r="B36" s="18"/>
      <c r="C36" s="11"/>
      <c r="D36" s="14"/>
      <c r="E36" s="14"/>
      <c r="F36" s="14"/>
      <c r="G36" s="12"/>
      <c r="H36" s="48"/>
      <c r="I36" s="40"/>
      <c r="J36" s="42"/>
      <c r="K36" s="96"/>
      <c r="L36" s="96"/>
    </row>
    <row r="37" spans="1:12" ht="15" customHeight="1" thickBot="1">
      <c r="A37" s="25"/>
      <c r="B37" s="25"/>
      <c r="C37" s="29"/>
      <c r="D37" s="29" t="s">
        <v>38</v>
      </c>
      <c r="E37" s="14"/>
      <c r="F37" s="14"/>
      <c r="G37" s="12"/>
      <c r="H37" s="65"/>
      <c r="I37" s="46"/>
      <c r="J37" s="47"/>
      <c r="K37" s="96"/>
      <c r="L37" s="96"/>
    </row>
    <row r="38" spans="1:12" ht="15" customHeight="1" thickTop="1">
      <c r="A38" s="18"/>
      <c r="B38" s="18"/>
      <c r="C38" s="11"/>
      <c r="D38" s="14"/>
      <c r="E38" s="14"/>
      <c r="F38" s="14"/>
      <c r="G38" s="12"/>
      <c r="H38" s="66"/>
      <c r="I38" s="26"/>
      <c r="J38" s="41"/>
      <c r="K38" s="96"/>
      <c r="L38" s="96"/>
    </row>
    <row r="39" spans="1:12" ht="15" customHeight="1" thickBot="1">
      <c r="A39" s="25"/>
      <c r="B39" s="13"/>
      <c r="C39" s="48" t="s">
        <v>37</v>
      </c>
      <c r="D39" s="30" t="str">
        <f>B13</f>
        <v>Pt D</v>
      </c>
      <c r="E39" s="14"/>
      <c r="F39" s="14"/>
      <c r="G39" s="12"/>
      <c r="H39" s="48"/>
      <c r="I39" s="40"/>
      <c r="J39" s="42"/>
      <c r="K39" s="96"/>
      <c r="L39" s="96"/>
    </row>
    <row r="40" spans="1:12" ht="15" customHeight="1" thickTop="1">
      <c r="A40" s="13"/>
      <c r="B40" s="13"/>
      <c r="C40" s="11"/>
      <c r="D40" s="14"/>
      <c r="E40" s="14"/>
      <c r="F40" s="14"/>
      <c r="G40" s="12"/>
      <c r="H40" s="48"/>
      <c r="I40" s="40"/>
      <c r="J40" s="42"/>
      <c r="K40" s="96"/>
      <c r="L40" s="96"/>
    </row>
    <row r="41" spans="1:12" ht="15" customHeight="1" thickBot="1">
      <c r="A41" s="25"/>
      <c r="B41" s="55">
        <f>F14</f>
        <v>342.2377938355086</v>
      </c>
      <c r="C41" s="48" t="s">
        <v>37</v>
      </c>
      <c r="D41" s="30" t="str">
        <f>A14</f>
        <v>Pt D</v>
      </c>
      <c r="E41" s="31" t="s">
        <v>36</v>
      </c>
      <c r="F41" s="30" t="str">
        <f>B14</f>
        <v>Pt E</v>
      </c>
      <c r="G41" s="12"/>
      <c r="H41" s="64" t="str">
        <f>I14&amp;":"&amp;J14</f>
        <v>9:20</v>
      </c>
      <c r="I41" s="46"/>
      <c r="J41" s="47"/>
      <c r="K41" s="96"/>
      <c r="L41" s="96"/>
    </row>
    <row r="42" spans="1:12" ht="15" customHeight="1" thickTop="1">
      <c r="A42" s="18"/>
      <c r="B42" s="18"/>
      <c r="C42" s="11"/>
      <c r="D42" s="14"/>
      <c r="E42" s="14"/>
      <c r="F42" s="14"/>
      <c r="G42" s="12"/>
      <c r="H42" s="48"/>
      <c r="I42" s="40"/>
      <c r="J42" s="42"/>
      <c r="K42" s="96"/>
      <c r="L42" s="96"/>
    </row>
    <row r="43" spans="1:12" ht="15" customHeight="1" thickBot="1">
      <c r="A43" s="25"/>
      <c r="B43" s="25"/>
      <c r="C43" s="29"/>
      <c r="D43" s="29" t="s">
        <v>38</v>
      </c>
      <c r="E43" s="14"/>
      <c r="F43" s="14"/>
      <c r="G43" s="12"/>
      <c r="H43" s="65"/>
      <c r="I43" s="46"/>
      <c r="J43" s="47"/>
      <c r="K43" s="96"/>
      <c r="L43" s="96"/>
    </row>
    <row r="44" spans="1:12" ht="15" customHeight="1" thickTop="1">
      <c r="A44" s="18"/>
      <c r="B44" s="18"/>
      <c r="C44" s="11"/>
      <c r="D44" s="14"/>
      <c r="E44" s="14"/>
      <c r="F44" s="14"/>
      <c r="G44" s="12"/>
      <c r="H44" s="66"/>
      <c r="I44" s="26"/>
      <c r="J44" s="41"/>
      <c r="K44" s="96"/>
      <c r="L44" s="96"/>
    </row>
    <row r="45" spans="1:12" ht="15" customHeight="1" thickBot="1">
      <c r="A45" s="25"/>
      <c r="B45" s="13"/>
      <c r="C45" s="48" t="s">
        <v>37</v>
      </c>
      <c r="D45" s="30" t="str">
        <f>B14</f>
        <v>Pt E</v>
      </c>
      <c r="E45" s="14"/>
      <c r="F45" s="14"/>
      <c r="G45" s="12"/>
      <c r="H45" s="48"/>
      <c r="I45" s="40"/>
      <c r="J45" s="42"/>
      <c r="K45" s="96"/>
      <c r="L45" s="96"/>
    </row>
    <row r="46" spans="1:12" ht="15" customHeight="1" thickTop="1">
      <c r="A46" s="98"/>
      <c r="B46" s="18"/>
      <c r="C46" s="48"/>
      <c r="D46" s="30"/>
      <c r="E46" s="14"/>
      <c r="F46" s="14"/>
      <c r="G46" s="12"/>
      <c r="H46" s="66"/>
      <c r="I46" s="26"/>
      <c r="J46" s="41"/>
      <c r="K46" s="96"/>
      <c r="L46" s="96"/>
    </row>
    <row r="47" spans="1:12" ht="15" customHeight="1" thickBot="1">
      <c r="A47" s="25"/>
      <c r="B47" s="55">
        <f>F15</f>
        <v>337</v>
      </c>
      <c r="C47" s="48" t="s">
        <v>37</v>
      </c>
      <c r="D47" s="103" t="str">
        <f>A15</f>
        <v>Pt E</v>
      </c>
      <c r="E47" s="31" t="s">
        <v>36</v>
      </c>
      <c r="F47" s="103" t="str">
        <f>B15</f>
        <v>Pt F</v>
      </c>
      <c r="G47" s="12"/>
      <c r="H47" s="64" t="str">
        <f>I15&amp;":"&amp;J15</f>
        <v>:</v>
      </c>
      <c r="I47" s="46"/>
      <c r="J47" s="47"/>
      <c r="K47" s="96"/>
      <c r="L47" s="96"/>
    </row>
    <row r="48" spans="1:12" ht="15" customHeight="1" thickTop="1">
      <c r="A48" s="18"/>
      <c r="B48" s="18"/>
      <c r="C48" s="11"/>
      <c r="D48" s="14"/>
      <c r="E48" s="14"/>
      <c r="F48" s="14"/>
      <c r="G48" s="12"/>
      <c r="H48" s="48"/>
      <c r="I48" s="40"/>
      <c r="J48" s="42"/>
      <c r="K48" s="96"/>
      <c r="L48" s="96"/>
    </row>
    <row r="49" spans="1:12" ht="15" customHeight="1" thickBot="1">
      <c r="A49" s="25"/>
      <c r="B49" s="25"/>
      <c r="C49" s="29"/>
      <c r="D49" s="29" t="s">
        <v>38</v>
      </c>
      <c r="E49" s="14"/>
      <c r="F49" s="14"/>
      <c r="G49" s="12"/>
      <c r="H49" s="65"/>
      <c r="I49" s="46"/>
      <c r="J49" s="47"/>
      <c r="K49" s="96"/>
      <c r="L49" s="96"/>
    </row>
    <row r="50" spans="1:12" ht="15" customHeight="1" thickTop="1">
      <c r="A50" s="18"/>
      <c r="B50" s="18"/>
      <c r="C50" s="11"/>
      <c r="D50" s="14"/>
      <c r="E50" s="14"/>
      <c r="F50" s="14"/>
      <c r="G50" s="12"/>
      <c r="H50" s="66"/>
      <c r="I50" s="26"/>
      <c r="J50" s="41"/>
      <c r="K50" s="96"/>
      <c r="L50" s="96"/>
    </row>
    <row r="51" spans="1:12" ht="15" customHeight="1" thickBot="1">
      <c r="A51" s="25"/>
      <c r="B51" s="13"/>
      <c r="C51" s="48" t="s">
        <v>37</v>
      </c>
      <c r="D51" s="103" t="str">
        <f>B15</f>
        <v>Pt F</v>
      </c>
      <c r="E51" s="14"/>
      <c r="F51" s="14"/>
      <c r="G51" s="12"/>
      <c r="H51" s="48"/>
      <c r="I51" s="40"/>
      <c r="J51" s="42"/>
      <c r="K51" s="96"/>
      <c r="L51" s="96"/>
    </row>
    <row r="52" spans="1:12" ht="15" customHeight="1" thickTop="1">
      <c r="A52" s="98"/>
      <c r="B52" s="18"/>
      <c r="C52" s="48"/>
      <c r="D52" s="30"/>
      <c r="E52" s="14"/>
      <c r="F52" s="14"/>
      <c r="G52" s="12"/>
      <c r="H52" s="66"/>
      <c r="I52" s="26"/>
      <c r="J52" s="41"/>
      <c r="K52" s="96"/>
      <c r="L52" s="96"/>
    </row>
    <row r="53" spans="1:12" ht="15" customHeight="1" thickBot="1">
      <c r="A53" s="25"/>
      <c r="B53" s="55">
        <f>F16</f>
        <v>337</v>
      </c>
      <c r="C53" s="48" t="s">
        <v>37</v>
      </c>
      <c r="D53" s="103" t="str">
        <f>A16</f>
        <v>Pt F</v>
      </c>
      <c r="E53" s="31" t="s">
        <v>36</v>
      </c>
      <c r="F53" s="103" t="str">
        <f>B16</f>
        <v>Pt G</v>
      </c>
      <c r="G53" s="12"/>
      <c r="H53" s="64" t="str">
        <f>I16&amp;":"&amp;J16</f>
        <v>:</v>
      </c>
      <c r="I53" s="46"/>
      <c r="J53" s="47"/>
      <c r="K53" s="96"/>
      <c r="L53" s="96"/>
    </row>
    <row r="54" spans="1:12" ht="15" customHeight="1" thickTop="1">
      <c r="A54" s="18"/>
      <c r="B54" s="18"/>
      <c r="C54" s="11"/>
      <c r="D54" s="14"/>
      <c r="E54" s="14"/>
      <c r="F54" s="14"/>
      <c r="G54" s="12"/>
      <c r="H54" s="48"/>
      <c r="I54" s="40"/>
      <c r="J54" s="42"/>
      <c r="K54" s="96"/>
      <c r="L54" s="96"/>
    </row>
    <row r="55" spans="1:12" ht="15" customHeight="1" thickBot="1">
      <c r="A55" s="25"/>
      <c r="B55" s="25"/>
      <c r="C55" s="29"/>
      <c r="D55" s="29" t="s">
        <v>38</v>
      </c>
      <c r="E55" s="14"/>
      <c r="F55" s="14"/>
      <c r="G55" s="12"/>
      <c r="H55" s="65"/>
      <c r="I55" s="46"/>
      <c r="J55" s="47"/>
      <c r="K55" s="96"/>
      <c r="L55" s="96"/>
    </row>
    <row r="56" spans="1:12" ht="15" customHeight="1" thickTop="1">
      <c r="A56" s="18"/>
      <c r="B56" s="18"/>
      <c r="C56" s="11"/>
      <c r="D56" s="14"/>
      <c r="E56" s="14"/>
      <c r="F56" s="14"/>
      <c r="G56" s="12"/>
      <c r="H56" s="66"/>
      <c r="I56" s="26"/>
      <c r="J56" s="41"/>
      <c r="K56" s="96"/>
      <c r="L56" s="96"/>
    </row>
    <row r="57" spans="1:12" ht="15" customHeight="1" thickBot="1">
      <c r="A57" s="25"/>
      <c r="B57" s="13"/>
      <c r="C57" s="48" t="s">
        <v>37</v>
      </c>
      <c r="D57" s="103" t="str">
        <f>B16</f>
        <v>Pt G</v>
      </c>
      <c r="E57" s="14"/>
      <c r="F57" s="14"/>
      <c r="G57" s="12"/>
      <c r="H57" s="48"/>
      <c r="I57" s="40"/>
      <c r="J57" s="42"/>
      <c r="K57" s="96"/>
      <c r="L57" s="96"/>
    </row>
    <row r="58" spans="1:12" ht="15" customHeight="1" thickTop="1">
      <c r="A58" s="98"/>
      <c r="B58" s="18"/>
      <c r="C58" s="48"/>
      <c r="D58" s="30"/>
      <c r="E58" s="14"/>
      <c r="F58" s="14"/>
      <c r="G58" s="12"/>
      <c r="H58" s="66"/>
      <c r="I58" s="26"/>
      <c r="J58" s="41"/>
      <c r="K58" s="96"/>
      <c r="L58" s="96"/>
    </row>
    <row r="59" spans="1:12" ht="15" customHeight="1" thickBot="1">
      <c r="A59" s="25"/>
      <c r="B59" s="55">
        <f>F17</f>
        <v>337</v>
      </c>
      <c r="C59" s="48" t="s">
        <v>37</v>
      </c>
      <c r="D59" s="103" t="str">
        <f>A17</f>
        <v>Pt G</v>
      </c>
      <c r="E59" s="31" t="s">
        <v>36</v>
      </c>
      <c r="F59" s="103" t="str">
        <f>B17</f>
        <v>Pt H</v>
      </c>
      <c r="G59" s="12"/>
      <c r="H59" s="64" t="str">
        <f>I17&amp;":"&amp;J17</f>
        <v>:</v>
      </c>
      <c r="I59" s="46"/>
      <c r="J59" s="47"/>
      <c r="K59" s="96"/>
      <c r="L59" s="96"/>
    </row>
    <row r="60" spans="1:12" ht="15" customHeight="1" thickTop="1">
      <c r="A60" s="18"/>
      <c r="B60" s="18"/>
      <c r="C60" s="11"/>
      <c r="D60" s="14"/>
      <c r="E60" s="14"/>
      <c r="F60" s="14"/>
      <c r="G60" s="12"/>
      <c r="H60" s="48"/>
      <c r="I60" s="40"/>
      <c r="J60" s="42"/>
      <c r="K60" s="96"/>
      <c r="L60" s="96"/>
    </row>
    <row r="61" spans="1:12" ht="15" customHeight="1" thickBot="1">
      <c r="A61" s="25"/>
      <c r="B61" s="25"/>
      <c r="C61" s="29"/>
      <c r="D61" s="29" t="s">
        <v>38</v>
      </c>
      <c r="E61" s="14"/>
      <c r="F61" s="14"/>
      <c r="G61" s="12"/>
      <c r="H61" s="65"/>
      <c r="I61" s="46"/>
      <c r="J61" s="47"/>
      <c r="K61" s="96"/>
      <c r="L61" s="96"/>
    </row>
    <row r="62" spans="1:12" ht="15" customHeight="1" thickTop="1">
      <c r="A62" s="18"/>
      <c r="B62" s="18"/>
      <c r="C62" s="11"/>
      <c r="D62" s="14"/>
      <c r="E62" s="14"/>
      <c r="F62" s="14"/>
      <c r="G62" s="12"/>
      <c r="H62" s="66"/>
      <c r="I62" s="26"/>
      <c r="J62" s="41"/>
      <c r="K62" s="96"/>
      <c r="L62" s="96"/>
    </row>
    <row r="63" spans="1:12" ht="15" customHeight="1" thickBot="1">
      <c r="A63" s="25"/>
      <c r="B63" s="13"/>
      <c r="C63" s="48" t="s">
        <v>37</v>
      </c>
      <c r="D63" s="103" t="str">
        <f>B17</f>
        <v>Pt H</v>
      </c>
      <c r="E63" s="14"/>
      <c r="F63" s="14"/>
      <c r="G63" s="12"/>
      <c r="H63" s="48"/>
      <c r="I63" s="40"/>
      <c r="J63" s="42"/>
      <c r="K63" s="96"/>
      <c r="L63" s="96"/>
    </row>
    <row r="64" spans="1:12" ht="15" customHeight="1" thickTop="1">
      <c r="A64" s="98"/>
      <c r="B64" s="18"/>
      <c r="C64" s="48"/>
      <c r="D64" s="30"/>
      <c r="E64" s="14"/>
      <c r="F64" s="14"/>
      <c r="G64" s="12"/>
      <c r="H64" s="66"/>
      <c r="I64" s="26"/>
      <c r="J64" s="41"/>
      <c r="K64" s="96"/>
      <c r="L64" s="96"/>
    </row>
    <row r="65" spans="1:12" ht="15" customHeight="1" thickBot="1">
      <c r="A65" s="25"/>
      <c r="B65" s="55">
        <f>F18</f>
        <v>337</v>
      </c>
      <c r="C65" s="48" t="s">
        <v>37</v>
      </c>
      <c r="D65" s="103" t="str">
        <f>A18</f>
        <v>Pt H</v>
      </c>
      <c r="E65" s="31" t="s">
        <v>36</v>
      </c>
      <c r="F65" s="103" t="str">
        <f>B18</f>
        <v>Pt I</v>
      </c>
      <c r="G65" s="12"/>
      <c r="H65" s="64" t="str">
        <f>I18&amp;":"&amp;J18</f>
        <v>:</v>
      </c>
      <c r="I65" s="46"/>
      <c r="J65" s="47"/>
      <c r="K65" s="96"/>
      <c r="L65" s="96"/>
    </row>
    <row r="66" spans="1:12" ht="15" customHeight="1" thickTop="1">
      <c r="A66" s="18"/>
      <c r="B66" s="18"/>
      <c r="C66" s="11"/>
      <c r="D66" s="14"/>
      <c r="E66" s="14"/>
      <c r="F66" s="14"/>
      <c r="G66" s="12"/>
      <c r="H66" s="48"/>
      <c r="I66" s="40"/>
      <c r="J66" s="42"/>
      <c r="K66" s="96"/>
      <c r="L66" s="96"/>
    </row>
    <row r="67" spans="1:12" ht="15" customHeight="1" thickBot="1">
      <c r="A67" s="25"/>
      <c r="B67" s="25"/>
      <c r="C67" s="29"/>
      <c r="D67" s="29" t="s">
        <v>38</v>
      </c>
      <c r="E67" s="14"/>
      <c r="F67" s="14"/>
      <c r="G67" s="12"/>
      <c r="H67" s="65"/>
      <c r="I67" s="46"/>
      <c r="J67" s="47"/>
      <c r="K67" s="96"/>
      <c r="L67" s="96"/>
    </row>
    <row r="68" spans="1:12" ht="15" customHeight="1" thickTop="1">
      <c r="A68" s="18"/>
      <c r="B68" s="18"/>
      <c r="C68" s="11"/>
      <c r="D68" s="14"/>
      <c r="E68" s="14"/>
      <c r="F68" s="14"/>
      <c r="G68" s="12"/>
      <c r="H68" s="66"/>
      <c r="I68" s="26"/>
      <c r="J68" s="41"/>
      <c r="K68" s="96"/>
      <c r="L68" s="96"/>
    </row>
    <row r="69" spans="1:12" ht="15" customHeight="1" thickBot="1">
      <c r="A69" s="25"/>
      <c r="B69" s="13"/>
      <c r="C69" s="48" t="s">
        <v>37</v>
      </c>
      <c r="D69" s="103" t="str">
        <f>B18</f>
        <v>Pt I</v>
      </c>
      <c r="E69" s="14"/>
      <c r="F69" s="14"/>
      <c r="G69" s="12"/>
      <c r="H69" s="48"/>
      <c r="I69" s="40"/>
      <c r="J69" s="42"/>
      <c r="K69" s="96"/>
      <c r="L69" s="96"/>
    </row>
    <row r="70" spans="1:12" ht="15" customHeight="1" thickTop="1">
      <c r="A70" s="98"/>
      <c r="B70" s="18"/>
      <c r="C70" s="48"/>
      <c r="D70" s="30"/>
      <c r="E70" s="14"/>
      <c r="F70" s="14"/>
      <c r="G70" s="12"/>
      <c r="H70" s="66"/>
      <c r="I70" s="26"/>
      <c r="J70" s="41"/>
      <c r="K70" s="96"/>
      <c r="L70" s="96"/>
    </row>
    <row r="71" spans="1:12" ht="15" customHeight="1" thickBot="1">
      <c r="A71" s="25"/>
      <c r="B71" s="55">
        <f>F19</f>
        <v>336.9999999995238</v>
      </c>
      <c r="C71" s="48" t="s">
        <v>37</v>
      </c>
      <c r="D71" s="30" t="str">
        <f>A19</f>
        <v>Pt I</v>
      </c>
      <c r="E71" s="31" t="s">
        <v>36</v>
      </c>
      <c r="F71" s="30" t="str">
        <f>B19</f>
        <v>CH</v>
      </c>
      <c r="G71" s="12"/>
      <c r="H71" s="64" t="str">
        <f>I19&amp;":"&amp;J19</f>
        <v>5:27</v>
      </c>
      <c r="I71" s="46"/>
      <c r="J71" s="47"/>
      <c r="K71" s="96"/>
      <c r="L71" s="96"/>
    </row>
    <row r="72" spans="1:12" ht="13.5" thickTop="1">
      <c r="A72" s="18"/>
      <c r="B72" s="18"/>
      <c r="C72" s="11"/>
      <c r="D72" s="14"/>
      <c r="E72" s="14"/>
      <c r="F72" s="14"/>
      <c r="G72" s="12"/>
      <c r="H72" s="40"/>
      <c r="I72" s="40"/>
      <c r="J72" s="42"/>
      <c r="K72" s="96"/>
      <c r="L72" s="96"/>
    </row>
    <row r="73" spans="1:10" ht="13.5" thickBot="1">
      <c r="A73" s="25"/>
      <c r="B73" s="15"/>
      <c r="C73" s="48" t="s">
        <v>37</v>
      </c>
      <c r="D73" s="30" t="str">
        <f>B19</f>
        <v>CH</v>
      </c>
      <c r="E73" s="14"/>
      <c r="F73" s="14"/>
      <c r="G73" s="12"/>
      <c r="H73" s="40"/>
      <c r="I73" s="40"/>
      <c r="J73" s="42"/>
    </row>
    <row r="74" spans="1:10" ht="13.5" thickTop="1">
      <c r="A74" s="13"/>
      <c r="B74" s="13"/>
      <c r="C74" s="23"/>
      <c r="D74" s="57"/>
      <c r="E74" s="57"/>
      <c r="F74" s="57"/>
      <c r="G74" s="32"/>
      <c r="H74" s="5"/>
      <c r="I74" s="40"/>
      <c r="J74" s="42"/>
    </row>
    <row r="75" spans="1:10" ht="13.5" thickBot="1">
      <c r="A75" s="25"/>
      <c r="B75" s="20"/>
      <c r="C75" s="48" t="s">
        <v>40</v>
      </c>
      <c r="D75" s="31"/>
      <c r="E75" s="31"/>
      <c r="F75" s="30"/>
      <c r="G75" s="12"/>
      <c r="H75" s="5"/>
      <c r="I75" s="40"/>
      <c r="J75" s="42"/>
    </row>
    <row r="76" spans="1:10" ht="13.5" thickTop="1">
      <c r="A76" s="18"/>
      <c r="B76" s="18"/>
      <c r="C76" s="20"/>
      <c r="D76" s="21"/>
      <c r="E76" s="21"/>
      <c r="F76" s="21"/>
      <c r="G76" s="22"/>
      <c r="H76" s="40"/>
      <c r="I76" s="40"/>
      <c r="J76" s="42"/>
    </row>
  </sheetData>
  <printOptions/>
  <pageMargins left="0.15748031496062992" right="0.15748031496062992" top="0.1968503937007874" bottom="0.5905511811023623" header="0.5118110236220472" footer="0.5118110236220472"/>
  <pageSetup blackAndWhite="1" fitToHeight="2" fitToWidth="1" horizontalDpi="300" verticalDpi="300" orientation="portrait" paperSize="11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Beard</dc:creator>
  <cp:keywords/>
  <dc:description/>
  <cp:lastModifiedBy>Alan Beard</cp:lastModifiedBy>
  <cp:lastPrinted>2000-01-14T23:04:06Z</cp:lastPrinted>
  <dcterms:created xsi:type="dcterms:W3CDTF">1999-10-31T02:57:35Z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